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-tmr\Desktop\фін план\"/>
    </mc:Choice>
  </mc:AlternateContent>
  <xr:revisionPtr revIDLastSave="0" documentId="13_ncr:1_{00177783-66C8-45C2-9F1D-44B4595414E2}" xr6:coauthVersionLast="47" xr6:coauthVersionMax="47" xr10:uidLastSave="{00000000-0000-0000-0000-000000000000}"/>
  <bookViews>
    <workbookView xWindow="-120" yWindow="-120" windowWidth="29040" windowHeight="15840" xr2:uid="{73F359B1-3D0F-4C8A-A362-EC8BCC6FC50C}"/>
  </bookViews>
  <sheets>
    <sheet name="Доходи" sheetId="1" r:id="rId1"/>
    <sheet name="Витрати" sheetId="2" r:id="rId2"/>
    <sheet name="Лист1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2" l="1"/>
  <c r="H34" i="3"/>
  <c r="D34" i="3"/>
  <c r="E34" i="3"/>
  <c r="F34" i="3"/>
  <c r="G34" i="3"/>
  <c r="C34" i="3"/>
  <c r="D15" i="1"/>
  <c r="D17" i="1" s="1"/>
  <c r="C22" i="2"/>
  <c r="C8" i="2" s="1"/>
  <c r="E8" i="2" s="1"/>
  <c r="D27" i="2"/>
  <c r="D26" i="2"/>
  <c r="D25" i="2"/>
  <c r="D24" i="2"/>
  <c r="D9" i="2"/>
  <c r="D20" i="2"/>
  <c r="D19" i="2"/>
  <c r="D18" i="2"/>
  <c r="E18" i="2" s="1"/>
  <c r="D17" i="2"/>
  <c r="C10" i="2"/>
  <c r="E10" i="2" s="1"/>
  <c r="C7" i="2"/>
  <c r="E7" i="2" s="1"/>
  <c r="C4" i="2"/>
  <c r="C20" i="2"/>
  <c r="C6" i="2" s="1"/>
  <c r="E6" i="2" s="1"/>
  <c r="C17" i="2"/>
  <c r="C3" i="2" s="1"/>
  <c r="E3" i="2" s="1"/>
  <c r="C23" i="2"/>
  <c r="C9" i="2" s="1"/>
  <c r="E42" i="2"/>
  <c r="E41" i="2"/>
  <c r="E40" i="2"/>
  <c r="E39" i="2"/>
  <c r="D38" i="2"/>
  <c r="C38" i="2"/>
  <c r="E37" i="2"/>
  <c r="D36" i="2"/>
  <c r="D43" i="2" s="1"/>
  <c r="C36" i="2"/>
  <c r="C35" i="2"/>
  <c r="E34" i="2"/>
  <c r="E33" i="2"/>
  <c r="E32" i="2"/>
  <c r="E13" i="2"/>
  <c r="E12" i="2"/>
  <c r="E11" i="2"/>
  <c r="E5" i="2"/>
  <c r="C17" i="1"/>
  <c r="E5" i="1"/>
  <c r="E6" i="1"/>
  <c r="E7" i="1"/>
  <c r="E8" i="1"/>
  <c r="E9" i="1"/>
  <c r="E10" i="1"/>
  <c r="E4" i="1"/>
  <c r="D11" i="1"/>
  <c r="C11" i="1"/>
  <c r="E36" i="2" l="1"/>
  <c r="C43" i="2"/>
  <c r="D21" i="2"/>
  <c r="E21" i="2" s="1"/>
  <c r="D23" i="2"/>
  <c r="E23" i="2" s="1"/>
  <c r="E38" i="2"/>
  <c r="C19" i="1"/>
  <c r="D19" i="1"/>
  <c r="D14" i="2"/>
  <c r="E9" i="2"/>
  <c r="E22" i="2"/>
  <c r="E17" i="2"/>
  <c r="C14" i="2"/>
  <c r="E4" i="2"/>
  <c r="C28" i="2"/>
  <c r="E43" i="2"/>
  <c r="E35" i="2"/>
  <c r="E20" i="2"/>
  <c r="E11" i="1"/>
  <c r="D28" i="2" l="1"/>
  <c r="E28" i="2" s="1"/>
  <c r="E14" i="2"/>
</calcChain>
</file>

<file path=xl/sharedStrings.xml><?xml version="1.0" encoding="utf-8"?>
<sst xmlns="http://schemas.openxmlformats.org/spreadsheetml/2006/main" count="130" uniqueCount="72">
  <si>
    <t>Готель Елегія</t>
  </si>
  <si>
    <t>Дохід</t>
  </si>
  <si>
    <t>Факт 2024р</t>
  </si>
  <si>
    <t>План 2025р</t>
  </si>
  <si>
    <t>Примітки</t>
  </si>
  <si>
    <t>Готель,без ПДВ та тур.зб</t>
  </si>
  <si>
    <t>Кімнати-найм кв.плат.</t>
  </si>
  <si>
    <t>Тренажерний зал</t>
  </si>
  <si>
    <t>Послуги пран.білизни/душ</t>
  </si>
  <si>
    <t>Відсотки банку по депозиту</t>
  </si>
  <si>
    <t>Фін допомога</t>
  </si>
  <si>
    <t>Оренда приміщень</t>
  </si>
  <si>
    <t>Різниця в порівнянні з  2024 роком %</t>
  </si>
  <si>
    <t>Збільшення за рахунок збільшення тарифів на проживання та кількості номерів</t>
  </si>
  <si>
    <t>Центр ВПО Нескучне</t>
  </si>
  <si>
    <t>Доходи по відшкодуванню комунальних послуг</t>
  </si>
  <si>
    <t xml:space="preserve">Разом </t>
  </si>
  <si>
    <t>Безоплатно отр.МНМА,ОЗ</t>
  </si>
  <si>
    <t>Витрати на сировину та основні матеріали (МШП, миючі)</t>
  </si>
  <si>
    <t xml:space="preserve">Витрати на паливо 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</si>
  <si>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</si>
  <si>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</si>
  <si>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</si>
  <si>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об'єкта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</si>
  <si>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</si>
  <si>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(за водута водовідведення; опалення, сміття)</t>
  </si>
  <si>
    <t>Витрати</t>
  </si>
  <si>
    <t xml:space="preserve">організаційно-технічні послуги </t>
  </si>
  <si>
    <t>інші адмін. витрати (канцтовари;РРО;послуги банку та пошти; інтернет; охорона приміщення; бух.програми)</t>
  </si>
  <si>
    <t xml:space="preserve">інші витрати </t>
  </si>
  <si>
    <t>Готель Елегія разом з ВПО Нескучне</t>
  </si>
  <si>
    <t>інші адмін. витрати (канцтовари;РРО;послуги банку та пошти; охорона приміщення; бух.програми)</t>
  </si>
  <si>
    <t>Залишаються без змін</t>
  </si>
  <si>
    <t>Новостворений центр ВПО</t>
  </si>
  <si>
    <t>Підвищення заробітної плати у 2024році  проведено з квітня</t>
  </si>
  <si>
    <t>361</t>
  </si>
  <si>
    <t>БО "БФ"ФРІДА"</t>
  </si>
  <si>
    <t>КІНЦЕВИЙ СПОЖИВАЧ ВІДВІДУВАННЯ ДУШУ</t>
  </si>
  <si>
    <t>КІНЦЕВИЙ СПОЖИВАЧ ПРАННЯ</t>
  </si>
  <si>
    <t>КІНЦЕВИЙ СПОЖИВАЧ ПРОЖИВАННЯ ГОТЕЛЬ</t>
  </si>
  <si>
    <t>КІНЦЕВИЙ СПОЖИВАЧ ТРЕНЗАЛ</t>
  </si>
  <si>
    <t>КІНЦЕВИЙ СПОЖИВАЧ ТУРИСТИЧНИЙ ЗБІР</t>
  </si>
  <si>
    <t>ТОВ "АВТОМАГІСТРАЛЬ_ПІВДЕНЬ"</t>
  </si>
  <si>
    <t>ТОВ "АРТМЕТАЛ УКРАЇНА"</t>
  </si>
  <si>
    <t>ТОВ "ІНЖИНІРІНГОВАЯ КОМПАНІЯ ФОРТІС"</t>
  </si>
  <si>
    <t>ТОВ "Оліс -Груп"</t>
  </si>
  <si>
    <t>ТОВ "С-Інжинiринг"</t>
  </si>
  <si>
    <t>ТОВ «СУ „ХІММОНТАЖ-14“»</t>
  </si>
  <si>
    <t>ФОП Майданюк Іван Миколайович</t>
  </si>
  <si>
    <t xml:space="preserve">ФОП СПIВАК Л.О. </t>
  </si>
  <si>
    <t>ФОП Шевчук Андрій Сергійович</t>
  </si>
  <si>
    <t>631</t>
  </si>
  <si>
    <t>КП  "Чисте місто"</t>
  </si>
  <si>
    <t>КП ТМР "Тростянецьке ЖЕУ"</t>
  </si>
  <si>
    <t>КП ТМР "ТРОСТЯНЕЦЬКОМУНСЕРВIС"</t>
  </si>
  <si>
    <t>ТОВ "БВС РИТЕЙЛ"</t>
  </si>
  <si>
    <t>ТОВ "ВИРОБНИЧО-КОМЕРЦІЙНЕ ПІДПРИЄМСТВО " СУЧАСНІ ЕНЕРГЕТИЧНІ ТЕХНОЛОГІЇ"</t>
  </si>
  <si>
    <t>ТОВ "Епіцентр К"</t>
  </si>
  <si>
    <t>ТОВ, " IД ТРОСТЯНЕЦЬКА РАЙОННА ДРУКАРНЯ I К"</t>
  </si>
  <si>
    <t>ФОП БОНДАРЕНКО СЕРГІЙ ОЛЕГОВИЧ</t>
  </si>
  <si>
    <t>ФОП Гордієнко Роман Володимирович</t>
  </si>
  <si>
    <t>ФОРТУНА, ТОВ</t>
  </si>
  <si>
    <t>КП ТМР "Тростянецька комунальна аптека"</t>
  </si>
  <si>
    <t>Дебіторська та кредиторська заборгованість</t>
  </si>
  <si>
    <t xml:space="preserve">   БФ Будексперт</t>
  </si>
  <si>
    <t>Облаштування плитки, придбання ОЗ</t>
  </si>
  <si>
    <t>Частковий ремонт 2 поврху</t>
  </si>
  <si>
    <t>Буде витрачена на поточні ремонти</t>
  </si>
  <si>
    <t>Збільшення за рахунок інфляції</t>
  </si>
  <si>
    <t>Відсутність електроенергії</t>
  </si>
  <si>
    <t>Збільшення кількості працівників</t>
  </si>
  <si>
    <t>Облаштування центру ВПО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</si>
</sst>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0"/>
      <color indexed="21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indexed="21"/>
      <name val="Arial"/>
      <family val="2"/>
      <charset val="204"/>
    </font>
    <font>
      <b/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4" fontId="1" fillId="0" borderId="0" xfId="0" applyNumberFormat="1" applyFont="1"/>
    <xf numFmtId="10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/>
    </xf>
    <xf numFmtId="0" fontId="1" fillId="3" borderId="0" xfId="0" applyFont="1" applyFill="1"/>
    <xf numFmtId="0" fontId="3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4" fontId="5" fillId="0" borderId="1" xfId="0" applyNumberFormat="1" applyFont="1" applyBorder="1"/>
    <xf numFmtId="10" fontId="5" fillId="0" borderId="1" xfId="0" applyNumberFormat="1" applyFont="1" applyBorder="1"/>
    <xf numFmtId="0" fontId="5" fillId="0" borderId="0" xfId="0" applyFont="1" applyAlignment="1">
      <alignment horizontal="justify"/>
    </xf>
    <xf numFmtId="0" fontId="5" fillId="0" borderId="1" xfId="0" applyFont="1" applyBorder="1" applyAlignment="1">
      <alignment horizontal="justify"/>
    </xf>
    <xf numFmtId="0" fontId="5" fillId="3" borderId="1" xfId="0" applyFont="1" applyFill="1" applyBorder="1"/>
    <xf numFmtId="4" fontId="6" fillId="0" borderId="1" xfId="0" applyNumberFormat="1" applyFont="1" applyBorder="1"/>
    <xf numFmtId="0" fontId="5" fillId="3" borderId="0" xfId="0" applyFont="1" applyFill="1"/>
    <xf numFmtId="4" fontId="5" fillId="0" borderId="0" xfId="0" applyNumberFormat="1" applyFont="1"/>
    <xf numFmtId="0" fontId="5" fillId="0" borderId="0" xfId="0" applyFont="1"/>
    <xf numFmtId="0" fontId="7" fillId="3" borderId="1" xfId="0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6" fillId="2" borderId="1" xfId="0" applyFont="1" applyFill="1" applyBorder="1"/>
    <xf numFmtId="4" fontId="6" fillId="2" borderId="1" xfId="0" applyNumberFormat="1" applyFont="1" applyFill="1" applyBorder="1"/>
    <xf numFmtId="0" fontId="6" fillId="2" borderId="1" xfId="0" applyFont="1" applyFill="1" applyBorder="1" applyAlignment="1">
      <alignment horizontal="justify"/>
    </xf>
    <xf numFmtId="0" fontId="8" fillId="0" borderId="1" xfId="0" applyFont="1" applyBorder="1" applyAlignment="1">
      <alignment horizontal="justify" vertical="distributed"/>
    </xf>
    <xf numFmtId="0" fontId="9" fillId="0" borderId="0" xfId="0" applyFont="1"/>
    <xf numFmtId="0" fontId="9" fillId="2" borderId="1" xfId="0" applyFont="1" applyFill="1" applyBorder="1"/>
    <xf numFmtId="4" fontId="8" fillId="2" borderId="1" xfId="0" applyNumberFormat="1" applyFont="1" applyFill="1" applyBorder="1"/>
    <xf numFmtId="10" fontId="9" fillId="2" borderId="1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0" fillId="0" borderId="0" xfId="0" applyFont="1"/>
    <xf numFmtId="0" fontId="12" fillId="4" borderId="1" xfId="1" applyFont="1" applyFill="1" applyBorder="1" applyAlignment="1">
      <alignment vertical="top" wrapText="1"/>
    </xf>
    <xf numFmtId="4" fontId="12" fillId="4" borderId="1" xfId="1" applyNumberFormat="1" applyFont="1" applyFill="1" applyBorder="1" applyAlignment="1">
      <alignment horizontal="right" vertical="top" wrapText="1"/>
    </xf>
    <xf numFmtId="0" fontId="12" fillId="4" borderId="1" xfId="1" applyFont="1" applyFill="1" applyBorder="1" applyAlignment="1">
      <alignment horizontal="right" vertical="top" wrapText="1"/>
    </xf>
    <xf numFmtId="0" fontId="10" fillId="5" borderId="1" xfId="0" applyFont="1" applyFill="1" applyBorder="1"/>
    <xf numFmtId="4" fontId="10" fillId="5" borderId="1" xfId="0" applyNumberFormat="1" applyFont="1" applyFill="1" applyBorder="1"/>
    <xf numFmtId="0" fontId="14" fillId="0" borderId="1" xfId="1" applyFont="1" applyBorder="1" applyAlignment="1">
      <alignment vertical="top" wrapText="1" indent="1"/>
    </xf>
    <xf numFmtId="0" fontId="14" fillId="0" borderId="1" xfId="1" applyFont="1" applyBorder="1" applyAlignment="1">
      <alignment horizontal="right" vertical="top" wrapText="1"/>
    </xf>
    <xf numFmtId="4" fontId="14" fillId="0" borderId="1" xfId="1" applyNumberFormat="1" applyFont="1" applyBorder="1" applyAlignment="1">
      <alignment horizontal="right" vertical="top" wrapText="1"/>
    </xf>
    <xf numFmtId="2" fontId="14" fillId="0" borderId="1" xfId="1" applyNumberFormat="1" applyFont="1" applyBorder="1" applyAlignment="1">
      <alignment horizontal="right" vertical="top" wrapText="1"/>
    </xf>
    <xf numFmtId="0" fontId="15" fillId="4" borderId="1" xfId="1" applyFont="1" applyFill="1" applyBorder="1" applyAlignment="1">
      <alignment horizontal="left" vertical="top"/>
    </xf>
    <xf numFmtId="4" fontId="15" fillId="4" borderId="1" xfId="1" applyNumberFormat="1" applyFont="1" applyFill="1" applyBorder="1" applyAlignment="1">
      <alignment horizontal="right" vertical="top" wrapText="1"/>
    </xf>
    <xf numFmtId="0" fontId="15" fillId="4" borderId="1" xfId="1" applyFont="1" applyFill="1" applyBorder="1" applyAlignment="1">
      <alignment horizontal="right" vertical="top" wrapText="1"/>
    </xf>
    <xf numFmtId="0" fontId="16" fillId="0" borderId="1" xfId="0" applyFont="1" applyBorder="1"/>
    <xf numFmtId="4" fontId="16" fillId="0" borderId="1" xfId="0" applyNumberFormat="1" applyFont="1" applyBorder="1"/>
    <xf numFmtId="0" fontId="15" fillId="4" borderId="1" xfId="1" applyFont="1" applyFill="1" applyBorder="1" applyAlignment="1">
      <alignment vertical="top" wrapText="1"/>
    </xf>
    <xf numFmtId="0" fontId="16" fillId="0" borderId="0" xfId="0" applyFont="1"/>
    <xf numFmtId="0" fontId="15" fillId="4" borderId="1" xfId="1" applyFont="1" applyFill="1" applyBorder="1" applyAlignment="1">
      <alignment vertical="top"/>
    </xf>
    <xf numFmtId="0" fontId="14" fillId="4" borderId="1" xfId="1" applyFont="1" applyFill="1" applyBorder="1" applyAlignment="1">
      <alignment vertical="top"/>
    </xf>
    <xf numFmtId="4" fontId="14" fillId="4" borderId="1" xfId="1" applyNumberFormat="1" applyFont="1" applyFill="1" applyBorder="1" applyAlignment="1">
      <alignment horizontal="right" vertical="top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3" xfId="0" applyFont="1" applyBorder="1" applyAlignment="1">
      <alignment horizontal="center"/>
    </xf>
    <xf numFmtId="0" fontId="19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horizontal="justify"/>
    </xf>
    <xf numFmtId="0" fontId="20" fillId="0" borderId="1" xfId="0" applyFont="1" applyBorder="1" applyAlignment="1">
      <alignment vertical="center"/>
    </xf>
    <xf numFmtId="0" fontId="17" fillId="2" borderId="1" xfId="0" applyFont="1" applyFill="1" applyBorder="1" applyAlignment="1">
      <alignment horizontal="justify"/>
    </xf>
    <xf numFmtId="0" fontId="17" fillId="0" borderId="0" xfId="0" applyFont="1"/>
    <xf numFmtId="4" fontId="9" fillId="0" borderId="0" xfId="0" applyNumberFormat="1" applyFont="1"/>
  </cellXfs>
  <cellStyles count="2">
    <cellStyle name="Обычный" xfId="0" builtinId="0"/>
    <cellStyle name="Обычный_Лист1" xfId="1" xr:uid="{3CA326B0-5230-4CC0-A77B-6FD63E0120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C2CAC-5036-4B40-85A0-9A42AE5EF61D}">
  <sheetPr>
    <pageSetUpPr fitToPage="1"/>
  </sheetPr>
  <dimension ref="B2:F20"/>
  <sheetViews>
    <sheetView tabSelected="1" topLeftCell="A4" workbookViewId="0">
      <selection activeCell="F15" sqref="F15"/>
    </sheetView>
  </sheetViews>
  <sheetFormatPr defaultRowHeight="15" x14ac:dyDescent="0.25"/>
  <cols>
    <col min="1" max="1" width="9.140625" style="1"/>
    <col min="2" max="2" width="29" style="9" customWidth="1"/>
    <col min="3" max="3" width="17.42578125" style="6" customWidth="1"/>
    <col min="4" max="4" width="17.5703125" style="1" customWidth="1"/>
    <col min="5" max="5" width="11.85546875" style="1" customWidth="1"/>
    <col min="6" max="6" width="58" style="2" customWidth="1"/>
    <col min="7" max="16384" width="9.140625" style="1"/>
  </cols>
  <sheetData>
    <row r="2" spans="2:6" ht="25.5" x14ac:dyDescent="0.35">
      <c r="B2" s="57" t="s">
        <v>0</v>
      </c>
      <c r="C2" s="57"/>
      <c r="D2" s="57"/>
      <c r="E2" s="57"/>
      <c r="F2" s="57"/>
    </row>
    <row r="3" spans="2:6" ht="61.5" customHeight="1" x14ac:dyDescent="0.25">
      <c r="B3" s="21" t="s">
        <v>1</v>
      </c>
      <c r="C3" s="22" t="s">
        <v>2</v>
      </c>
      <c r="D3" s="23" t="s">
        <v>3</v>
      </c>
      <c r="E3" s="28" t="s">
        <v>12</v>
      </c>
      <c r="F3" s="24" t="s">
        <v>4</v>
      </c>
    </row>
    <row r="4" spans="2:6" ht="37.5" x14ac:dyDescent="0.3">
      <c r="B4" s="11" t="s">
        <v>5</v>
      </c>
      <c r="C4" s="12">
        <v>5102.0609000000004</v>
      </c>
      <c r="D4" s="12">
        <v>5900</v>
      </c>
      <c r="E4" s="13">
        <f>D4/C4</f>
        <v>1.1563954479649585</v>
      </c>
      <c r="F4" s="14" t="s">
        <v>13</v>
      </c>
    </row>
    <row r="5" spans="2:6" ht="18.75" x14ac:dyDescent="0.3">
      <c r="B5" s="11" t="s">
        <v>6</v>
      </c>
      <c r="C5" s="12">
        <v>396.81706000000003</v>
      </c>
      <c r="D5" s="12">
        <v>400</v>
      </c>
      <c r="E5" s="13">
        <f t="shared" ref="E5:E11" si="0">D5/C5</f>
        <v>1.0080211773153098</v>
      </c>
      <c r="F5" s="15" t="s">
        <v>32</v>
      </c>
    </row>
    <row r="6" spans="2:6" ht="18.75" x14ac:dyDescent="0.3">
      <c r="B6" s="11" t="s">
        <v>7</v>
      </c>
      <c r="C6" s="12">
        <v>40.599159999999998</v>
      </c>
      <c r="D6" s="12">
        <v>41</v>
      </c>
      <c r="E6" s="13">
        <f t="shared" si="0"/>
        <v>1.0098731106751964</v>
      </c>
      <c r="F6" s="15" t="s">
        <v>32</v>
      </c>
    </row>
    <row r="7" spans="2:6" ht="37.5" x14ac:dyDescent="0.3">
      <c r="B7" s="11" t="s">
        <v>8</v>
      </c>
      <c r="C7" s="12">
        <v>80.964169999999996</v>
      </c>
      <c r="D7" s="12">
        <v>88</v>
      </c>
      <c r="E7" s="13">
        <f t="shared" si="0"/>
        <v>1.0869005388432933</v>
      </c>
      <c r="F7" s="15" t="s">
        <v>32</v>
      </c>
    </row>
    <row r="8" spans="2:6" ht="18.75" x14ac:dyDescent="0.3">
      <c r="B8" s="11" t="s">
        <v>11</v>
      </c>
      <c r="C8" s="12">
        <v>120.85641</v>
      </c>
      <c r="D8" s="12">
        <v>121</v>
      </c>
      <c r="E8" s="13">
        <f t="shared" si="0"/>
        <v>1.0011881041311752</v>
      </c>
      <c r="F8" s="15" t="s">
        <v>32</v>
      </c>
    </row>
    <row r="9" spans="2:6" ht="37.5" x14ac:dyDescent="0.3">
      <c r="B9" s="11" t="s">
        <v>9</v>
      </c>
      <c r="C9" s="12">
        <v>0.84284999999999999</v>
      </c>
      <c r="D9" s="12">
        <v>0</v>
      </c>
      <c r="E9" s="13">
        <f t="shared" si="0"/>
        <v>0</v>
      </c>
      <c r="F9" s="15" t="s">
        <v>32</v>
      </c>
    </row>
    <row r="10" spans="2:6" ht="37.5" x14ac:dyDescent="0.3">
      <c r="B10" s="11" t="s">
        <v>17</v>
      </c>
      <c r="C10" s="12">
        <v>974.17516999999998</v>
      </c>
      <c r="D10" s="12">
        <v>0</v>
      </c>
      <c r="E10" s="13">
        <f t="shared" si="0"/>
        <v>0</v>
      </c>
      <c r="F10" s="15"/>
    </row>
    <row r="11" spans="2:6" ht="18.75" x14ac:dyDescent="0.3">
      <c r="B11" s="16"/>
      <c r="C11" s="17">
        <f>SUM(C4:C10)</f>
        <v>6716.3157200000005</v>
      </c>
      <c r="D11" s="17">
        <f>SUM(D4:D10)</f>
        <v>6550</v>
      </c>
      <c r="E11" s="13">
        <f t="shared" si="0"/>
        <v>0.97523706047576919</v>
      </c>
      <c r="F11" s="15"/>
    </row>
    <row r="12" spans="2:6" ht="18.75" x14ac:dyDescent="0.3">
      <c r="B12" s="18"/>
      <c r="C12" s="19"/>
      <c r="D12" s="20"/>
      <c r="E12" s="20"/>
      <c r="F12" s="14"/>
    </row>
    <row r="13" spans="2:6" ht="18.75" x14ac:dyDescent="0.3">
      <c r="B13" s="58" t="s">
        <v>14</v>
      </c>
      <c r="C13" s="58"/>
      <c r="D13" s="58"/>
      <c r="E13" s="58"/>
      <c r="F13" s="58"/>
    </row>
    <row r="14" spans="2:6" ht="66.75" customHeight="1" x14ac:dyDescent="0.25">
      <c r="B14" s="21" t="s">
        <v>1</v>
      </c>
      <c r="C14" s="22" t="s">
        <v>2</v>
      </c>
      <c r="D14" s="23" t="s">
        <v>3</v>
      </c>
      <c r="E14" s="28" t="s">
        <v>12</v>
      </c>
      <c r="F14" s="24" t="s">
        <v>4</v>
      </c>
    </row>
    <row r="15" spans="2:6" ht="56.25" x14ac:dyDescent="0.3">
      <c r="B15" s="11" t="s">
        <v>15</v>
      </c>
      <c r="C15" s="12">
        <v>0</v>
      </c>
      <c r="D15" s="12">
        <f>220+327</f>
        <v>547</v>
      </c>
      <c r="E15" s="13"/>
      <c r="F15" s="15" t="s">
        <v>33</v>
      </c>
    </row>
    <row r="16" spans="2:6" ht="18.75" x14ac:dyDescent="0.3">
      <c r="B16" s="11" t="s">
        <v>10</v>
      </c>
      <c r="C16" s="12">
        <v>749.93899999999996</v>
      </c>
      <c r="D16" s="12">
        <v>900</v>
      </c>
      <c r="E16" s="13"/>
      <c r="F16" s="15" t="s">
        <v>65</v>
      </c>
    </row>
    <row r="17" spans="2:6" ht="18.75" x14ac:dyDescent="0.3">
      <c r="B17" s="16"/>
      <c r="C17" s="17">
        <f>SUM(C15:C16)</f>
        <v>749.93899999999996</v>
      </c>
      <c r="D17" s="17">
        <f>SUM(D15:D16)</f>
        <v>1447</v>
      </c>
      <c r="E17" s="13"/>
      <c r="F17" s="15"/>
    </row>
    <row r="18" spans="2:6" ht="18.75" x14ac:dyDescent="0.3">
      <c r="B18" s="18"/>
      <c r="C18" s="19"/>
      <c r="D18" s="20"/>
      <c r="E18" s="20"/>
      <c r="F18" s="14"/>
    </row>
    <row r="19" spans="2:6" ht="18.75" x14ac:dyDescent="0.3">
      <c r="B19" s="25" t="s">
        <v>16</v>
      </c>
      <c r="C19" s="26">
        <f>C11+C17</f>
        <v>7466.2547200000008</v>
      </c>
      <c r="D19" s="26">
        <f>D11+D17</f>
        <v>7997</v>
      </c>
      <c r="E19" s="25"/>
      <c r="F19" s="27"/>
    </row>
    <row r="20" spans="2:6" ht="18.75" x14ac:dyDescent="0.3">
      <c r="B20" s="18"/>
      <c r="C20" s="19"/>
      <c r="D20" s="20"/>
      <c r="E20" s="20"/>
      <c r="F20" s="14"/>
    </row>
  </sheetData>
  <mergeCells count="2">
    <mergeCell ref="B2:F2"/>
    <mergeCell ref="B13:F13"/>
  </mergeCells>
  <pageMargins left="0.7" right="0.7" top="0.75" bottom="0.75" header="0.3" footer="0.3"/>
  <pageSetup paperSize="9" scale="86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F0047-C150-46B6-B080-FBCFE31DACFB}">
  <sheetPr>
    <pageSetUpPr fitToPage="1"/>
  </sheetPr>
  <dimension ref="B1:F45"/>
  <sheetViews>
    <sheetView workbookViewId="0">
      <selection activeCell="B45" sqref="B45:F47"/>
    </sheetView>
  </sheetViews>
  <sheetFormatPr defaultRowHeight="15.75" x14ac:dyDescent="0.25"/>
  <cols>
    <col min="1" max="1" width="6.7109375" style="29" customWidth="1"/>
    <col min="2" max="2" width="50.140625" style="29" customWidth="1"/>
    <col min="3" max="3" width="13.85546875" style="29" customWidth="1"/>
    <col min="4" max="4" width="15" style="29" customWidth="1"/>
    <col min="5" max="5" width="12" style="29" customWidth="1"/>
    <col min="6" max="6" width="59.5703125" style="64" customWidth="1"/>
    <col min="7" max="16384" width="9.140625" style="29"/>
  </cols>
  <sheetData>
    <row r="1" spans="2:6" ht="18.75" x14ac:dyDescent="0.3">
      <c r="B1" s="58" t="s">
        <v>0</v>
      </c>
      <c r="C1" s="58"/>
      <c r="D1" s="58"/>
      <c r="E1" s="58"/>
      <c r="F1" s="58"/>
    </row>
    <row r="2" spans="2:6" ht="63" x14ac:dyDescent="0.25">
      <c r="B2" s="8" t="s">
        <v>26</v>
      </c>
      <c r="C2" s="4" t="s">
        <v>2</v>
      </c>
      <c r="D2" s="3" t="s">
        <v>3</v>
      </c>
      <c r="E2" s="28" t="s">
        <v>12</v>
      </c>
      <c r="F2" s="60" t="s">
        <v>4</v>
      </c>
    </row>
    <row r="3" spans="2:6" x14ac:dyDescent="0.25">
      <c r="B3" s="55" t="s">
        <v>18</v>
      </c>
      <c r="C3" s="5">
        <f>912.4-C17</f>
        <v>897.19999999999993</v>
      </c>
      <c r="D3" s="5">
        <v>898</v>
      </c>
      <c r="E3" s="7">
        <f>D3/C3</f>
        <v>1.0008916629514044</v>
      </c>
      <c r="F3" s="61" t="s">
        <v>32</v>
      </c>
    </row>
    <row r="4" spans="2:6" x14ac:dyDescent="0.25">
      <c r="B4" s="55" t="s">
        <v>19</v>
      </c>
      <c r="C4" s="5">
        <f>63.9-C18</f>
        <v>57.4</v>
      </c>
      <c r="D4" s="5">
        <v>58</v>
      </c>
      <c r="E4" s="7">
        <f t="shared" ref="E4:E14" si="0">D4/C4</f>
        <v>1.0104529616724738</v>
      </c>
      <c r="F4" s="61" t="s">
        <v>32</v>
      </c>
    </row>
    <row r="5" spans="2:6" x14ac:dyDescent="0.25">
      <c r="B5" s="55" t="s">
        <v>20</v>
      </c>
      <c r="C5" s="5">
        <v>381</v>
      </c>
      <c r="D5" s="5">
        <v>380</v>
      </c>
      <c r="E5" s="7">
        <f t="shared" si="0"/>
        <v>0.99737532808398954</v>
      </c>
      <c r="F5" s="61" t="s">
        <v>32</v>
      </c>
    </row>
    <row r="6" spans="2:6" x14ac:dyDescent="0.25">
      <c r="B6" s="55" t="s">
        <v>21</v>
      </c>
      <c r="C6" s="5">
        <f>909.1+601.1-C20</f>
        <v>1322.2</v>
      </c>
      <c r="D6" s="5">
        <v>1358.4</v>
      </c>
      <c r="E6" s="7">
        <f t="shared" si="0"/>
        <v>1.0273786114052337</v>
      </c>
      <c r="F6" s="62" t="s">
        <v>34</v>
      </c>
    </row>
    <row r="7" spans="2:6" x14ac:dyDescent="0.25">
      <c r="B7" s="55" t="s">
        <v>22</v>
      </c>
      <c r="C7" s="5">
        <f>177.7+119.4-C21</f>
        <v>255.74</v>
      </c>
      <c r="D7" s="5">
        <v>259.60000000000002</v>
      </c>
      <c r="E7" s="7">
        <f t="shared" si="0"/>
        <v>1.0150934542895129</v>
      </c>
      <c r="F7" s="62" t="s">
        <v>34</v>
      </c>
    </row>
    <row r="8" spans="2:6" ht="35.25" customHeight="1" x14ac:dyDescent="0.25">
      <c r="B8" s="55" t="s">
        <v>23</v>
      </c>
      <c r="C8" s="5">
        <f>2090-C22</f>
        <v>1228.7199999999998</v>
      </c>
      <c r="D8" s="5">
        <v>560</v>
      </c>
      <c r="E8" s="7">
        <f t="shared" si="0"/>
        <v>0.45575883846604603</v>
      </c>
      <c r="F8" s="61" t="s">
        <v>66</v>
      </c>
    </row>
    <row r="9" spans="2:6" ht="23.25" customHeight="1" x14ac:dyDescent="0.25">
      <c r="B9" s="33" t="s">
        <v>24</v>
      </c>
      <c r="C9" s="5">
        <f>572.3+0.9-C23</f>
        <v>522.29999999999995</v>
      </c>
      <c r="D9" s="5">
        <f>522.3</f>
        <v>522.29999999999995</v>
      </c>
      <c r="E9" s="7">
        <f t="shared" si="0"/>
        <v>1</v>
      </c>
      <c r="F9" s="61" t="s">
        <v>67</v>
      </c>
    </row>
    <row r="10" spans="2:6" ht="30" x14ac:dyDescent="0.25">
      <c r="B10" s="33" t="s">
        <v>25</v>
      </c>
      <c r="C10" s="5">
        <f>774.5-C24</f>
        <v>772.7</v>
      </c>
      <c r="D10" s="5">
        <v>773</v>
      </c>
      <c r="E10" s="7">
        <f t="shared" si="0"/>
        <v>1.0003882489970233</v>
      </c>
      <c r="F10" s="61" t="s">
        <v>32</v>
      </c>
    </row>
    <row r="11" spans="2:6" x14ac:dyDescent="0.25">
      <c r="B11" s="34" t="s">
        <v>27</v>
      </c>
      <c r="C11" s="5">
        <v>9.1999999999999993</v>
      </c>
      <c r="D11" s="5">
        <v>10</v>
      </c>
      <c r="E11" s="7">
        <f t="shared" si="0"/>
        <v>1.0869565217391306</v>
      </c>
      <c r="F11" s="61" t="s">
        <v>68</v>
      </c>
    </row>
    <row r="12" spans="2:6" ht="21.75" customHeight="1" x14ac:dyDescent="0.25">
      <c r="B12" s="56" t="s">
        <v>28</v>
      </c>
      <c r="C12" s="5">
        <v>66.400000000000006</v>
      </c>
      <c r="D12" s="5">
        <v>70</v>
      </c>
      <c r="E12" s="7">
        <f t="shared" si="0"/>
        <v>1.0542168674698795</v>
      </c>
      <c r="F12" s="61" t="s">
        <v>68</v>
      </c>
    </row>
    <row r="13" spans="2:6" x14ac:dyDescent="0.25">
      <c r="B13" s="33" t="s">
        <v>29</v>
      </c>
      <c r="C13" s="5">
        <v>18.600000000000001</v>
      </c>
      <c r="D13" s="5">
        <v>20</v>
      </c>
      <c r="E13" s="7">
        <f t="shared" si="0"/>
        <v>1.075268817204301</v>
      </c>
      <c r="F13" s="61" t="s">
        <v>68</v>
      </c>
    </row>
    <row r="14" spans="2:6" x14ac:dyDescent="0.25">
      <c r="B14" s="30"/>
      <c r="C14" s="31">
        <f>SUM(C3:C13)</f>
        <v>5531.46</v>
      </c>
      <c r="D14" s="31">
        <f>SUM(D3:D13)</f>
        <v>4909.3</v>
      </c>
      <c r="E14" s="32">
        <f t="shared" si="0"/>
        <v>0.88752336634450946</v>
      </c>
      <c r="F14" s="63"/>
    </row>
    <row r="15" spans="2:6" ht="18.75" x14ac:dyDescent="0.3">
      <c r="B15" s="58" t="s">
        <v>14</v>
      </c>
      <c r="C15" s="58"/>
      <c r="D15" s="58"/>
      <c r="E15" s="58"/>
      <c r="F15" s="58"/>
    </row>
    <row r="16" spans="2:6" ht="63" x14ac:dyDescent="0.25">
      <c r="B16" s="10" t="s">
        <v>26</v>
      </c>
      <c r="C16" s="4" t="s">
        <v>2</v>
      </c>
      <c r="D16" s="3" t="s">
        <v>3</v>
      </c>
      <c r="E16" s="28" t="s">
        <v>12</v>
      </c>
      <c r="F16" s="60" t="s">
        <v>4</v>
      </c>
    </row>
    <row r="17" spans="2:6" x14ac:dyDescent="0.25">
      <c r="B17" s="55" t="s">
        <v>18</v>
      </c>
      <c r="C17" s="5">
        <f>15.2</f>
        <v>15.2</v>
      </c>
      <c r="D17" s="5">
        <f>D32-D3</f>
        <v>202</v>
      </c>
      <c r="E17" s="7">
        <f>D17/C17</f>
        <v>13.289473684210527</v>
      </c>
      <c r="F17" s="61" t="s">
        <v>33</v>
      </c>
    </row>
    <row r="18" spans="2:6" x14ac:dyDescent="0.25">
      <c r="B18" s="55" t="s">
        <v>19</v>
      </c>
      <c r="C18" s="5">
        <v>6.5</v>
      </c>
      <c r="D18" s="5">
        <f>D33-D4</f>
        <v>62</v>
      </c>
      <c r="E18" s="7">
        <f t="shared" ref="E18:E28" si="1">D18/C18</f>
        <v>9.5384615384615383</v>
      </c>
      <c r="F18" s="61" t="s">
        <v>69</v>
      </c>
    </row>
    <row r="19" spans="2:6" x14ac:dyDescent="0.25">
      <c r="B19" s="55" t="s">
        <v>20</v>
      </c>
      <c r="C19" s="5">
        <v>0</v>
      </c>
      <c r="D19" s="5">
        <f>D34-D5</f>
        <v>220</v>
      </c>
      <c r="E19" s="7"/>
      <c r="F19" s="61" t="s">
        <v>33</v>
      </c>
    </row>
    <row r="20" spans="2:6" x14ac:dyDescent="0.25">
      <c r="B20" s="55" t="s">
        <v>21</v>
      </c>
      <c r="C20" s="5">
        <f>145.6+22.4+20</f>
        <v>188</v>
      </c>
      <c r="D20" s="5">
        <f>D35-D6</f>
        <v>799.5</v>
      </c>
      <c r="E20" s="7">
        <f t="shared" si="1"/>
        <v>4.2526595744680851</v>
      </c>
      <c r="F20" s="61" t="s">
        <v>70</v>
      </c>
    </row>
    <row r="21" spans="2:6" x14ac:dyDescent="0.25">
      <c r="B21" s="55" t="s">
        <v>22</v>
      </c>
      <c r="C21" s="5">
        <v>41.36</v>
      </c>
      <c r="D21" s="5">
        <f>D36-D7</f>
        <v>214.5</v>
      </c>
      <c r="E21" s="7">
        <f t="shared" si="1"/>
        <v>5.1861702127659575</v>
      </c>
      <c r="F21" s="61" t="s">
        <v>70</v>
      </c>
    </row>
    <row r="22" spans="2:6" ht="36" x14ac:dyDescent="0.25">
      <c r="B22" s="56" t="s">
        <v>23</v>
      </c>
      <c r="C22" s="5">
        <f>8.4+63.56+73.2+181.4+51+25.93+61.6+11.67+186.4+13.6+43.6+15.1+98.7+27.12</f>
        <v>861.2800000000002</v>
      </c>
      <c r="D22" s="5">
        <v>900</v>
      </c>
      <c r="E22" s="7">
        <f t="shared" si="1"/>
        <v>1.0449563440460707</v>
      </c>
      <c r="F22" s="61" t="s">
        <v>71</v>
      </c>
    </row>
    <row r="23" spans="2:6" ht="30" x14ac:dyDescent="0.25">
      <c r="B23" s="33" t="s">
        <v>24</v>
      </c>
      <c r="C23" s="5">
        <f>50.9</f>
        <v>50.9</v>
      </c>
      <c r="D23" s="5">
        <f>D38-D9</f>
        <v>79.700000000000045</v>
      </c>
      <c r="E23" s="7">
        <f t="shared" si="1"/>
        <v>1.5658153241650303</v>
      </c>
      <c r="F23" s="61" t="s">
        <v>67</v>
      </c>
    </row>
    <row r="24" spans="2:6" x14ac:dyDescent="0.25">
      <c r="B24" s="55" t="s">
        <v>25</v>
      </c>
      <c r="C24" s="5">
        <v>1.8</v>
      </c>
      <c r="D24" s="5">
        <f>D39-D10</f>
        <v>327</v>
      </c>
      <c r="E24" s="7"/>
      <c r="F24" s="61" t="s">
        <v>33</v>
      </c>
    </row>
    <row r="25" spans="2:6" hidden="1" x14ac:dyDescent="0.25">
      <c r="B25" s="34" t="s">
        <v>27</v>
      </c>
      <c r="C25" s="5">
        <v>0</v>
      </c>
      <c r="D25" s="5">
        <f>D40-D11</f>
        <v>0</v>
      </c>
      <c r="E25" s="7"/>
      <c r="F25" s="61"/>
    </row>
    <row r="26" spans="2:6" ht="29.25" hidden="1" customHeight="1" x14ac:dyDescent="0.25">
      <c r="B26" s="56" t="s">
        <v>31</v>
      </c>
      <c r="C26" s="5">
        <v>0</v>
      </c>
      <c r="D26" s="5">
        <f>D41-D12</f>
        <v>0</v>
      </c>
      <c r="E26" s="7"/>
      <c r="F26" s="61"/>
    </row>
    <row r="27" spans="2:6" hidden="1" x14ac:dyDescent="0.25">
      <c r="B27" s="33" t="s">
        <v>29</v>
      </c>
      <c r="C27" s="5">
        <v>0</v>
      </c>
      <c r="D27" s="5">
        <f>D42-D13</f>
        <v>0</v>
      </c>
      <c r="E27" s="7"/>
      <c r="F27" s="61"/>
    </row>
    <row r="28" spans="2:6" x14ac:dyDescent="0.25">
      <c r="B28" s="30"/>
      <c r="C28" s="31">
        <f>SUM(C17:C27)</f>
        <v>1165.0400000000002</v>
      </c>
      <c r="D28" s="31">
        <f>SUM(D17:D27)</f>
        <v>2804.7</v>
      </c>
      <c r="E28" s="32">
        <f t="shared" si="1"/>
        <v>2.4073851541577964</v>
      </c>
      <c r="F28" s="63"/>
    </row>
    <row r="30" spans="2:6" ht="18.75" x14ac:dyDescent="0.3">
      <c r="B30" s="58" t="s">
        <v>30</v>
      </c>
      <c r="C30" s="58"/>
      <c r="D30" s="58"/>
      <c r="E30" s="58"/>
      <c r="F30" s="58"/>
    </row>
    <row r="31" spans="2:6" ht="63" x14ac:dyDescent="0.25">
      <c r="B31" s="10" t="s">
        <v>26</v>
      </c>
      <c r="C31" s="4" t="s">
        <v>2</v>
      </c>
      <c r="D31" s="3" t="s">
        <v>3</v>
      </c>
      <c r="E31" s="28" t="s">
        <v>12</v>
      </c>
      <c r="F31" s="60" t="s">
        <v>4</v>
      </c>
    </row>
    <row r="32" spans="2:6" ht="30" x14ac:dyDescent="0.25">
      <c r="B32" s="33" t="s">
        <v>18</v>
      </c>
      <c r="C32" s="5">
        <v>912.4</v>
      </c>
      <c r="D32" s="5">
        <v>1100</v>
      </c>
      <c r="E32" s="7">
        <f>D32/C32</f>
        <v>1.2056115738711093</v>
      </c>
      <c r="F32" s="61"/>
    </row>
    <row r="33" spans="2:6" x14ac:dyDescent="0.25">
      <c r="B33" s="33" t="s">
        <v>19</v>
      </c>
      <c r="C33" s="5">
        <v>63.9</v>
      </c>
      <c r="D33" s="5">
        <v>120</v>
      </c>
      <c r="E33" s="7">
        <f t="shared" ref="E33:E43" si="2">D33/C33</f>
        <v>1.8779342723004695</v>
      </c>
      <c r="F33" s="61"/>
    </row>
    <row r="34" spans="2:6" x14ac:dyDescent="0.25">
      <c r="B34" s="33" t="s">
        <v>20</v>
      </c>
      <c r="C34" s="5">
        <v>381</v>
      </c>
      <c r="D34" s="5">
        <v>600</v>
      </c>
      <c r="E34" s="7">
        <f t="shared" si="2"/>
        <v>1.5748031496062993</v>
      </c>
      <c r="F34" s="61"/>
    </row>
    <row r="35" spans="2:6" x14ac:dyDescent="0.25">
      <c r="B35" s="33" t="s">
        <v>21</v>
      </c>
      <c r="C35" s="5">
        <f>909.1+601.1</f>
        <v>1510.2</v>
      </c>
      <c r="D35" s="5">
        <v>2157.9</v>
      </c>
      <c r="E35" s="7">
        <f t="shared" si="2"/>
        <v>1.4288835915772746</v>
      </c>
      <c r="F35" s="61"/>
    </row>
    <row r="36" spans="2:6" x14ac:dyDescent="0.25">
      <c r="B36" s="33" t="s">
        <v>22</v>
      </c>
      <c r="C36" s="5">
        <f>177.7+119.4</f>
        <v>297.10000000000002</v>
      </c>
      <c r="D36" s="5">
        <f>312+162.1</f>
        <v>474.1</v>
      </c>
      <c r="E36" s="7">
        <f t="shared" si="2"/>
        <v>1.5957590037024569</v>
      </c>
      <c r="F36" s="61"/>
    </row>
    <row r="37" spans="2:6" ht="57" customHeight="1" x14ac:dyDescent="0.25">
      <c r="B37" s="33" t="s">
        <v>23</v>
      </c>
      <c r="C37" s="5">
        <v>2090</v>
      </c>
      <c r="D37" s="5">
        <f>D8+D22</f>
        <v>1460</v>
      </c>
      <c r="E37" s="7">
        <f t="shared" si="2"/>
        <v>0.69856459330143539</v>
      </c>
      <c r="F37" s="61"/>
    </row>
    <row r="38" spans="2:6" ht="30" x14ac:dyDescent="0.25">
      <c r="B38" s="33" t="s">
        <v>24</v>
      </c>
      <c r="C38" s="5">
        <f>572.3+0.9</f>
        <v>573.19999999999993</v>
      </c>
      <c r="D38" s="5">
        <f>600+2</f>
        <v>602</v>
      </c>
      <c r="E38" s="7">
        <f t="shared" si="2"/>
        <v>1.0502442428471739</v>
      </c>
      <c r="F38" s="61"/>
    </row>
    <row r="39" spans="2:6" ht="30" x14ac:dyDescent="0.25">
      <c r="B39" s="33" t="s">
        <v>25</v>
      </c>
      <c r="C39" s="5">
        <v>774.5</v>
      </c>
      <c r="D39" s="5">
        <v>1100</v>
      </c>
      <c r="E39" s="7">
        <f t="shared" si="2"/>
        <v>1.4202711426726922</v>
      </c>
      <c r="F39" s="61"/>
    </row>
    <row r="40" spans="2:6" x14ac:dyDescent="0.25">
      <c r="B40" s="34" t="s">
        <v>27</v>
      </c>
      <c r="C40" s="5">
        <v>9.1999999999999993</v>
      </c>
      <c r="D40" s="5">
        <v>10</v>
      </c>
      <c r="E40" s="7">
        <f t="shared" si="2"/>
        <v>1.0869565217391306</v>
      </c>
      <c r="F40" s="61"/>
    </row>
    <row r="41" spans="2:6" ht="45" x14ac:dyDescent="0.25">
      <c r="B41" s="33" t="s">
        <v>28</v>
      </c>
      <c r="C41" s="5">
        <v>66.400000000000006</v>
      </c>
      <c r="D41" s="5">
        <v>70</v>
      </c>
      <c r="E41" s="7">
        <f t="shared" si="2"/>
        <v>1.0542168674698795</v>
      </c>
      <c r="F41" s="61"/>
    </row>
    <row r="42" spans="2:6" x14ac:dyDescent="0.25">
      <c r="B42" s="33" t="s">
        <v>29</v>
      </c>
      <c r="C42" s="5">
        <v>18.600000000000001</v>
      </c>
      <c r="D42" s="5">
        <v>20</v>
      </c>
      <c r="E42" s="7">
        <f t="shared" si="2"/>
        <v>1.075268817204301</v>
      </c>
      <c r="F42" s="61"/>
    </row>
    <row r="43" spans="2:6" x14ac:dyDescent="0.25">
      <c r="B43" s="30"/>
      <c r="C43" s="31">
        <f>SUM(C32:C42)</f>
        <v>6696.5</v>
      </c>
      <c r="D43" s="31">
        <f>SUM(D32:D42)</f>
        <v>7714</v>
      </c>
      <c r="E43" s="32">
        <f t="shared" si="2"/>
        <v>1.1519450459195102</v>
      </c>
      <c r="F43" s="63"/>
    </row>
    <row r="45" spans="2:6" x14ac:dyDescent="0.25">
      <c r="C45" s="65"/>
      <c r="D45" s="65"/>
    </row>
  </sheetData>
  <mergeCells count="3">
    <mergeCell ref="B1:F1"/>
    <mergeCell ref="B15:F15"/>
    <mergeCell ref="B30:F30"/>
  </mergeCells>
  <pageMargins left="0.7" right="0.7" top="0.75" bottom="0.75" header="0.3" footer="0.3"/>
  <pageSetup paperSize="9" scale="84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6FA95-CC0B-4DC5-9471-562B556C0F51}">
  <sheetPr>
    <pageSetUpPr fitToPage="1"/>
  </sheetPr>
  <dimension ref="B1:H34"/>
  <sheetViews>
    <sheetView workbookViewId="0">
      <selection activeCell="J21" sqref="J21"/>
    </sheetView>
  </sheetViews>
  <sheetFormatPr defaultRowHeight="15" x14ac:dyDescent="0.25"/>
  <cols>
    <col min="2" max="2" width="74.7109375" style="35" customWidth="1"/>
    <col min="3" max="3" width="16" style="35" customWidth="1"/>
    <col min="4" max="4" width="13.5703125" style="35" customWidth="1"/>
    <col min="5" max="5" width="17.85546875" style="35" customWidth="1"/>
    <col min="6" max="6" width="13.7109375" style="35" customWidth="1"/>
    <col min="7" max="7" width="15.7109375" style="35" customWidth="1"/>
    <col min="8" max="8" width="11.7109375" style="35" customWidth="1"/>
  </cols>
  <sheetData>
    <row r="1" spans="2:8" ht="21" x14ac:dyDescent="0.35">
      <c r="B1" s="59" t="s">
        <v>63</v>
      </c>
      <c r="C1" s="59"/>
      <c r="D1" s="59"/>
      <c r="E1" s="59"/>
      <c r="F1" s="59"/>
      <c r="G1" s="59"/>
      <c r="H1" s="59"/>
    </row>
    <row r="2" spans="2:8" x14ac:dyDescent="0.25">
      <c r="B2" s="36" t="s">
        <v>35</v>
      </c>
      <c r="C2" s="37"/>
      <c r="D2" s="38"/>
      <c r="E2" s="37"/>
      <c r="F2" s="37"/>
      <c r="G2" s="37"/>
      <c r="H2" s="38"/>
    </row>
    <row r="3" spans="2:8" x14ac:dyDescent="0.25">
      <c r="B3" s="41" t="s">
        <v>36</v>
      </c>
      <c r="C3" s="42"/>
      <c r="D3" s="42"/>
      <c r="E3" s="43">
        <v>40799.99</v>
      </c>
      <c r="F3" s="43">
        <v>42822.99</v>
      </c>
      <c r="G3" s="42"/>
      <c r="H3" s="43">
        <v>2023</v>
      </c>
    </row>
    <row r="4" spans="2:8" x14ac:dyDescent="0.25">
      <c r="B4" s="41" t="s">
        <v>37</v>
      </c>
      <c r="C4" s="42"/>
      <c r="D4" s="42"/>
      <c r="E4" s="43">
        <v>3720</v>
      </c>
      <c r="F4" s="43">
        <v>3720</v>
      </c>
      <c r="G4" s="42"/>
      <c r="H4" s="43"/>
    </row>
    <row r="5" spans="2:8" x14ac:dyDescent="0.25">
      <c r="B5" s="41" t="s">
        <v>38</v>
      </c>
      <c r="C5" s="42"/>
      <c r="D5" s="42"/>
      <c r="E5" s="43">
        <v>3965</v>
      </c>
      <c r="F5" s="43">
        <v>3965</v>
      </c>
      <c r="G5" s="42"/>
      <c r="H5" s="43"/>
    </row>
    <row r="6" spans="2:8" x14ac:dyDescent="0.25">
      <c r="B6" s="41" t="s">
        <v>39</v>
      </c>
      <c r="C6" s="42"/>
      <c r="D6" s="42"/>
      <c r="E6" s="43">
        <v>147735</v>
      </c>
      <c r="F6" s="43">
        <v>147735</v>
      </c>
      <c r="G6" s="42"/>
      <c r="H6" s="43"/>
    </row>
    <row r="7" spans="2:8" x14ac:dyDescent="0.25">
      <c r="B7" s="41" t="s">
        <v>40</v>
      </c>
      <c r="C7" s="42"/>
      <c r="D7" s="42"/>
      <c r="E7" s="43">
        <v>3700</v>
      </c>
      <c r="F7" s="43">
        <v>3700</v>
      </c>
      <c r="G7" s="42"/>
      <c r="H7" s="44"/>
    </row>
    <row r="8" spans="2:8" x14ac:dyDescent="0.25">
      <c r="B8" s="41" t="s">
        <v>41</v>
      </c>
      <c r="C8" s="42"/>
      <c r="D8" s="42"/>
      <c r="E8" s="43">
        <v>1400</v>
      </c>
      <c r="F8" s="43">
        <v>1400</v>
      </c>
      <c r="G8" s="42"/>
      <c r="H8" s="44"/>
    </row>
    <row r="9" spans="2:8" x14ac:dyDescent="0.25">
      <c r="B9" s="41" t="s">
        <v>42</v>
      </c>
      <c r="C9" s="42"/>
      <c r="D9" s="42"/>
      <c r="E9" s="43">
        <v>109200</v>
      </c>
      <c r="F9" s="43">
        <v>76825</v>
      </c>
      <c r="G9" s="43">
        <v>32375</v>
      </c>
      <c r="H9" s="42"/>
    </row>
    <row r="10" spans="2:8" x14ac:dyDescent="0.25">
      <c r="B10" s="41" t="s">
        <v>43</v>
      </c>
      <c r="C10" s="43">
        <v>1560</v>
      </c>
      <c r="D10" s="42"/>
      <c r="E10" s="43">
        <v>13080</v>
      </c>
      <c r="F10" s="42"/>
      <c r="G10" s="43">
        <v>14640</v>
      </c>
      <c r="H10" s="42"/>
    </row>
    <row r="11" spans="2:8" x14ac:dyDescent="0.25">
      <c r="B11" s="41" t="s">
        <v>44</v>
      </c>
      <c r="C11" s="42"/>
      <c r="D11" s="42"/>
      <c r="E11" s="43">
        <v>7800</v>
      </c>
      <c r="F11" s="43">
        <v>7800</v>
      </c>
      <c r="G11" s="42"/>
      <c r="H11" s="42"/>
    </row>
    <row r="12" spans="2:8" x14ac:dyDescent="0.25">
      <c r="B12" s="41" t="s">
        <v>45</v>
      </c>
      <c r="C12" s="42"/>
      <c r="D12" s="43">
        <v>3000</v>
      </c>
      <c r="E12" s="43">
        <v>3000</v>
      </c>
      <c r="F12" s="42"/>
      <c r="G12" s="42"/>
      <c r="H12" s="42"/>
    </row>
    <row r="13" spans="2:8" x14ac:dyDescent="0.25">
      <c r="B13" s="41" t="s">
        <v>46</v>
      </c>
      <c r="C13" s="43">
        <v>96650</v>
      </c>
      <c r="D13" s="42"/>
      <c r="E13" s="43">
        <v>49550</v>
      </c>
      <c r="F13" s="43">
        <v>51700</v>
      </c>
      <c r="G13" s="43">
        <v>94500</v>
      </c>
      <c r="H13" s="42"/>
    </row>
    <row r="14" spans="2:8" x14ac:dyDescent="0.25">
      <c r="B14" s="41" t="s">
        <v>47</v>
      </c>
      <c r="C14" s="43">
        <v>1800</v>
      </c>
      <c r="D14" s="42"/>
      <c r="E14" s="42"/>
      <c r="F14" s="42"/>
      <c r="G14" s="43">
        <v>1800</v>
      </c>
      <c r="H14" s="42"/>
    </row>
    <row r="15" spans="2:8" x14ac:dyDescent="0.25">
      <c r="B15" s="41" t="s">
        <v>48</v>
      </c>
      <c r="C15" s="43">
        <v>72945</v>
      </c>
      <c r="D15" s="42"/>
      <c r="E15" s="42"/>
      <c r="F15" s="42"/>
      <c r="G15" s="43">
        <v>72945</v>
      </c>
      <c r="H15" s="42"/>
    </row>
    <row r="16" spans="2:8" x14ac:dyDescent="0.25">
      <c r="B16" s="41" t="s">
        <v>49</v>
      </c>
      <c r="C16" s="42"/>
      <c r="D16" s="43">
        <v>2255</v>
      </c>
      <c r="E16" s="42"/>
      <c r="F16" s="42"/>
      <c r="G16" s="42"/>
      <c r="H16" s="43">
        <v>2255</v>
      </c>
    </row>
    <row r="17" spans="2:8" x14ac:dyDescent="0.25">
      <c r="B17" s="41" t="s">
        <v>50</v>
      </c>
      <c r="C17" s="42"/>
      <c r="D17" s="43">
        <v>1800</v>
      </c>
      <c r="E17" s="42"/>
      <c r="F17" s="42"/>
      <c r="G17" s="42"/>
      <c r="H17" s="43">
        <v>1800</v>
      </c>
    </row>
    <row r="18" spans="2:8" x14ac:dyDescent="0.25">
      <c r="B18" s="45">
        <v>3773</v>
      </c>
      <c r="C18" s="46"/>
      <c r="D18" s="47"/>
      <c r="E18" s="46"/>
      <c r="F18" s="46"/>
      <c r="G18" s="46"/>
      <c r="H18" s="47"/>
    </row>
    <row r="19" spans="2:8" x14ac:dyDescent="0.25">
      <c r="B19" s="48" t="s">
        <v>62</v>
      </c>
      <c r="C19" s="49">
        <v>500000</v>
      </c>
      <c r="D19" s="48"/>
      <c r="E19" s="48"/>
      <c r="F19" s="48"/>
      <c r="G19" s="49">
        <v>500000</v>
      </c>
      <c r="H19" s="48"/>
    </row>
    <row r="20" spans="2:8" x14ac:dyDescent="0.25">
      <c r="B20" s="48"/>
      <c r="C20" s="48"/>
      <c r="D20" s="48"/>
      <c r="E20" s="48"/>
      <c r="F20" s="48"/>
      <c r="G20" s="48"/>
      <c r="H20" s="48"/>
    </row>
    <row r="21" spans="2:8" x14ac:dyDescent="0.25">
      <c r="B21" s="50" t="s">
        <v>51</v>
      </c>
      <c r="C21" s="47"/>
      <c r="D21" s="46"/>
      <c r="E21" s="46"/>
      <c r="F21" s="46"/>
      <c r="G21" s="47"/>
      <c r="H21" s="46"/>
    </row>
    <row r="22" spans="2:8" x14ac:dyDescent="0.25">
      <c r="B22" s="41" t="s">
        <v>52</v>
      </c>
      <c r="C22" s="42"/>
      <c r="D22" s="43">
        <v>434279.56</v>
      </c>
      <c r="E22" s="43">
        <v>178938.54</v>
      </c>
      <c r="F22" s="43">
        <v>39352.83</v>
      </c>
      <c r="G22" s="42"/>
      <c r="H22" s="43">
        <v>294693.84999999998</v>
      </c>
    </row>
    <row r="23" spans="2:8" x14ac:dyDescent="0.25">
      <c r="B23" s="41" t="s">
        <v>53</v>
      </c>
      <c r="C23" s="42"/>
      <c r="D23" s="43">
        <v>128284.66</v>
      </c>
      <c r="E23" s="43">
        <v>128284.66</v>
      </c>
      <c r="F23" s="42"/>
      <c r="G23" s="43"/>
      <c r="H23" s="42"/>
    </row>
    <row r="24" spans="2:8" x14ac:dyDescent="0.25">
      <c r="B24" s="41" t="s">
        <v>54</v>
      </c>
      <c r="C24" s="42"/>
      <c r="D24" s="44">
        <v>0.01</v>
      </c>
      <c r="E24" s="42"/>
      <c r="F24" s="43">
        <v>26135.16</v>
      </c>
      <c r="G24" s="42"/>
      <c r="H24" s="43">
        <v>26135.17</v>
      </c>
    </row>
    <row r="25" spans="2:8" x14ac:dyDescent="0.25">
      <c r="B25" s="41" t="s">
        <v>55</v>
      </c>
      <c r="C25" s="42"/>
      <c r="D25" s="42"/>
      <c r="E25" s="43">
        <v>52990</v>
      </c>
      <c r="F25" s="43">
        <v>52990</v>
      </c>
      <c r="G25" s="43"/>
      <c r="H25" s="42"/>
    </row>
    <row r="26" spans="2:8" ht="24" x14ac:dyDescent="0.25">
      <c r="B26" s="41" t="s">
        <v>56</v>
      </c>
      <c r="C26" s="42"/>
      <c r="D26" s="43">
        <v>77600</v>
      </c>
      <c r="E26" s="42"/>
      <c r="F26" s="42"/>
      <c r="G26" s="42"/>
      <c r="H26" s="43">
        <v>77600</v>
      </c>
    </row>
    <row r="27" spans="2:8" x14ac:dyDescent="0.25">
      <c r="B27" s="41" t="s">
        <v>57</v>
      </c>
      <c r="C27" s="42"/>
      <c r="D27" s="42"/>
      <c r="E27" s="43">
        <v>23200</v>
      </c>
      <c r="F27" s="43">
        <v>23200</v>
      </c>
      <c r="G27" s="44"/>
      <c r="H27" s="42"/>
    </row>
    <row r="28" spans="2:8" x14ac:dyDescent="0.25">
      <c r="B28" s="41" t="s">
        <v>58</v>
      </c>
      <c r="C28" s="42"/>
      <c r="D28" s="42"/>
      <c r="E28" s="43">
        <v>1076</v>
      </c>
      <c r="F28" s="43">
        <v>1076</v>
      </c>
      <c r="G28" s="42"/>
      <c r="H28" s="42"/>
    </row>
    <row r="29" spans="2:8" x14ac:dyDescent="0.25">
      <c r="B29" s="41" t="s">
        <v>59</v>
      </c>
      <c r="C29" s="42"/>
      <c r="D29" s="43">
        <v>63530</v>
      </c>
      <c r="E29" s="43">
        <v>63530</v>
      </c>
      <c r="F29" s="42"/>
      <c r="G29" s="42"/>
      <c r="H29" s="42"/>
    </row>
    <row r="30" spans="2:8" x14ac:dyDescent="0.25">
      <c r="B30" s="41" t="s">
        <v>60</v>
      </c>
      <c r="C30" s="42"/>
      <c r="D30" s="43">
        <v>13500</v>
      </c>
      <c r="E30" s="43">
        <v>13500</v>
      </c>
      <c r="F30" s="42"/>
      <c r="G30" s="42"/>
      <c r="H30" s="42"/>
    </row>
    <row r="31" spans="2:8" x14ac:dyDescent="0.25">
      <c r="B31" s="41" t="s">
        <v>61</v>
      </c>
      <c r="C31" s="42"/>
      <c r="D31" s="44">
        <v>260</v>
      </c>
      <c r="E31" s="44">
        <v>260</v>
      </c>
      <c r="F31" s="42"/>
      <c r="G31" s="51"/>
      <c r="H31" s="42"/>
    </row>
    <row r="32" spans="2:8" x14ac:dyDescent="0.25">
      <c r="B32" s="52"/>
      <c r="C32" s="47"/>
      <c r="D32" s="46"/>
      <c r="E32" s="46"/>
      <c r="F32" s="46"/>
      <c r="G32" s="47"/>
      <c r="H32" s="46"/>
    </row>
    <row r="33" spans="2:8" x14ac:dyDescent="0.25">
      <c r="B33" s="53" t="s">
        <v>64</v>
      </c>
      <c r="C33" s="47"/>
      <c r="D33" s="46"/>
      <c r="E33" s="46"/>
      <c r="F33" s="46"/>
      <c r="G33" s="47"/>
      <c r="H33" s="54">
        <v>300000</v>
      </c>
    </row>
    <row r="34" spans="2:8" x14ac:dyDescent="0.25">
      <c r="B34" s="39"/>
      <c r="C34" s="40">
        <f>SUM(C2:C32)</f>
        <v>672955</v>
      </c>
      <c r="D34" s="40">
        <f t="shared" ref="D34:G34" si="0">SUM(D2:D32)</f>
        <v>724509.23</v>
      </c>
      <c r="E34" s="40">
        <f t="shared" si="0"/>
        <v>845729.19000000006</v>
      </c>
      <c r="F34" s="40">
        <f t="shared" si="0"/>
        <v>482421.98</v>
      </c>
      <c r="G34" s="40">
        <f t="shared" si="0"/>
        <v>716260</v>
      </c>
      <c r="H34" s="40">
        <f>SUM(H3:H33)</f>
        <v>704507.02</v>
      </c>
    </row>
  </sheetData>
  <mergeCells count="1">
    <mergeCell ref="B1:H1"/>
  </mergeCells>
  <pageMargins left="0.7" right="0.7" top="0.75" bottom="0.75" header="0.3" footer="0.3"/>
  <pageSetup paperSize="9" scale="7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Доходи</vt:lpstr>
      <vt:lpstr>Витрати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</dc:creator>
  <cp:lastModifiedBy>user-tmr</cp:lastModifiedBy>
  <cp:lastPrinted>2024-12-27T06:26:47Z</cp:lastPrinted>
  <dcterms:created xsi:type="dcterms:W3CDTF">2024-12-11T12:07:39Z</dcterms:created>
  <dcterms:modified xsi:type="dcterms:W3CDTF">2024-12-27T06:27:10Z</dcterms:modified>
</cp:coreProperties>
</file>